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ver &amp; Instructions" sheetId="1" state="visible" r:id="rId3"/>
    <sheet name="Config &amp; Thresholds" sheetId="2" state="visible" r:id="rId4"/>
    <sheet name="Transaction Log" sheetId="3" state="visible" r:id="rId5"/>
    <sheet name="Band Analysis" sheetId="4" state="visible" r:id="rId6"/>
    <sheet name="Impairment Monitor" sheetId="5" state="visible" r:id="rId7"/>
    <sheet name="Board Report" sheetId="6" state="visible" r:id="rId8"/>
    <sheet name="Version History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<sst xmlns="http://schemas.openxmlformats.org/spreadsheetml/2006/main" count="248" uniqueCount="216">
  <si>
    <t xml:space="preserve">R-1</t>
  </si>
  <si>
    <t xml:space="preserve">BITCOIN TREASURY ALLOCATION DECISION LOG</t>
  </si>
  <si>
    <t xml:space="preserve">RARTA Framework — Treasury Operations Template</t>
  </si>
  <si>
    <t xml:space="preserve">Framework Tab:</t>
  </si>
  <si>
    <t xml:space="preserve">RARTA — Board-Level Governance</t>
  </si>
  <si>
    <t xml:space="preserve">Document Class:</t>
  </si>
  <si>
    <t xml:space="preserve">Operational Log Template</t>
  </si>
  <si>
    <t xml:space="preserve">Version:</t>
  </si>
  <si>
    <t xml:space="preserve">1.0</t>
  </si>
  <si>
    <t xml:space="preserve">Intended User:</t>
  </si>
  <si>
    <t xml:space="preserve">CFO / Treasury Manager</t>
  </si>
  <si>
    <t xml:space="preserve">Cross-References:</t>
  </si>
  <si>
    <t xml:space="preserve">R-2 (Calibration Guide), R-3 (Board Resolution), B-2 (DCA Scheduler), B-4 (Quarterly Checklist)</t>
  </si>
  <si>
    <t xml:space="preserve">HOW TO USE THIS WORKBOOK</t>
  </si>
  <si>
    <t xml:space="preserve">Sheet</t>
  </si>
  <si>
    <t xml:space="preserve">Tab Name</t>
  </si>
  <si>
    <t xml:space="preserve">Purpose</t>
  </si>
  <si>
    <t xml:space="preserve">1</t>
  </si>
  <si>
    <t xml:space="preserve">Cover &amp; Instructions</t>
  </si>
  <si>
    <t xml:space="preserve">This sheet — overview and usage guidance</t>
  </si>
  <si>
    <t xml:space="preserve">2</t>
  </si>
  <si>
    <t xml:space="preserve">Config &amp; Thresholds</t>
  </si>
  <si>
    <t xml:space="preserve">Enter org-specific parameters: allocation limit, RARTA bands, cost basis, custody details</t>
  </si>
  <si>
    <t xml:space="preserve">3</t>
  </si>
  <si>
    <t xml:space="preserve">Transaction Log</t>
  </si>
  <si>
    <t xml:space="preserve">Record every BTC buy, sell, transfer — primary operational log</t>
  </si>
  <si>
    <t xml:space="preserve">4</t>
  </si>
  <si>
    <t xml:space="preserve">Band Analysis</t>
  </si>
  <si>
    <t xml:space="preserve">Auto-populates RARTA band classification for each transaction and quarter-end</t>
  </si>
  <si>
    <t xml:space="preserve">5</t>
  </si>
  <si>
    <t xml:space="preserve">Impairment Monitor</t>
  </si>
  <si>
    <t xml:space="preserve">IFRS entities: tracks cost basis vs. fair value by lot; flags impairment triggers</t>
  </si>
  <si>
    <t xml:space="preserve">6</t>
  </si>
  <si>
    <t xml:space="preserve">Board Report</t>
  </si>
  <si>
    <t xml:space="preserve">Auto-populated quarterly summary for board reporting package</t>
  </si>
  <si>
    <t xml:space="preserve">7</t>
  </si>
  <si>
    <t xml:space="preserve">Version History</t>
  </si>
  <si>
    <t xml:space="preserve">Track band recalibrations and policy amendments</t>
  </si>
  <si>
    <t xml:space="preserve">YELLOW cells = required inputs   |   BLUE text = hardcoded inputs   |   BLACK text = formulas   |   GREEN text = cross-sheet links</t>
  </si>
  <si>
    <t xml:space="preserve">LEGAL NOTICE: This template is provided for governance and record-keeping purposes only. It does not constitute investment, accounting, or legal advice. Organizations should consult qualified professionals before making treasury decisions. © Satoshi Institute</t>
  </si>
  <si>
    <t xml:space="preserve">R-1  |  CONFIG &amp; THRESHOLDS</t>
  </si>
  <si>
    <t xml:space="preserve">Parameter</t>
  </si>
  <si>
    <t xml:space="preserve">Value (EDIT YELLOW CELLS)</t>
  </si>
  <si>
    <t xml:space="preserve">Unit / Format</t>
  </si>
  <si>
    <t xml:space="preserve">Notes</t>
  </si>
  <si>
    <t xml:space="preserve">SECTION A — ORGANIZATION INFORMATION</t>
  </si>
  <si>
    <t xml:space="preserve">Organization Name</t>
  </si>
  <si>
    <t xml:space="preserve">[Enter Organization Name]</t>
  </si>
  <si>
    <t xml:space="preserve">Legal entity name</t>
  </si>
  <si>
    <t xml:space="preserve">Reporting Currency</t>
  </si>
  <si>
    <t xml:space="preserve">USD</t>
  </si>
  <si>
    <t xml:space="preserve">ISO currency code</t>
  </si>
  <si>
    <t xml:space="preserve">Accounting Standard</t>
  </si>
  <si>
    <t xml:space="preserve">FASB ASU 2023-08</t>
  </si>
  <si>
    <t xml:space="preserve">FASB ASU 2023-08 or IFRS IAS 38</t>
  </si>
  <si>
    <t xml:space="preserve">Primary Custodian</t>
  </si>
  <si>
    <t xml:space="preserve">[Enter Custodian Name]</t>
  </si>
  <si>
    <t xml:space="preserve">Legal name of custody provider</t>
  </si>
  <si>
    <t xml:space="preserve">Custody Type</t>
  </si>
  <si>
    <t xml:space="preserve">Qualified Custodian</t>
  </si>
  <si>
    <t xml:space="preserve">Qualified Custodian / Cold Storage / Multi-Sig / Exchange</t>
  </si>
  <si>
    <t xml:space="preserve">Principal Market for Fair Value</t>
  </si>
  <si>
    <t xml:space="preserve">Coinbase</t>
  </si>
  <si>
    <t xml:space="preserve">Exchange used for quarter-end price reference</t>
  </si>
  <si>
    <t xml:space="preserve">SECTION B — TREASURY PARAMETERS</t>
  </si>
  <si>
    <t xml:space="preserve">Total Treasury Assets (USD)</t>
  </si>
  <si>
    <t xml:space="preserve">$ USD</t>
  </si>
  <si>
    <t xml:space="preserve">Monthly Operating Expense (USD)</t>
  </si>
  <si>
    <t xml:space="preserve">USD/month</t>
  </si>
  <si>
    <t xml:space="preserve">$ USD / month</t>
  </si>
  <si>
    <t xml:space="preserve">Board-Approved BTC Allocation Limit (%)</t>
  </si>
  <si>
    <t xml:space="preserve">%</t>
  </si>
  <si>
    <t xml:space="preserve">% of total treasury</t>
  </si>
  <si>
    <t xml:space="preserve">Maximum BTC Position (USD)</t>
  </si>
  <si>
    <t xml:space="preserve">$ USD — auto-calculated</t>
  </si>
  <si>
    <t xml:space="preserve">SECTION C — RARTA THRESHOLD BANDS (Set per R-2 Calibration Guide)</t>
  </si>
  <si>
    <t xml:space="preserve">Band</t>
  </si>
  <si>
    <t xml:space="preserve">Lower Limit (USD/BTC)</t>
  </si>
  <si>
    <t xml:space="preserve">Upper Limit (USD/BTC)</t>
  </si>
  <si>
    <t xml:space="preserve">Notes / Rationale</t>
  </si>
  <si>
    <t xml:space="preserve">A — Accumulation</t>
  </si>
  <si>
    <t xml:space="preserve">[Enter 1-sentence rationale for this boundary]</t>
  </si>
  <si>
    <t xml:space="preserve">B — Hold</t>
  </si>
  <si>
    <t xml:space="preserve">[=Band A upper]</t>
  </si>
  <si>
    <t xml:space="preserve">C — Rebalance Review</t>
  </si>
  <si>
    <t xml:space="preserve">[=Band B upper]</t>
  </si>
  <si>
    <t xml:space="preserve">D — Strategic Review</t>
  </si>
  <si>
    <t xml:space="preserve">[=Band C upper]</t>
  </si>
  <si>
    <t xml:space="preserve">No upper limit</t>
  </si>
  <si>
    <t xml:space="preserve">SECTION D — VERSION HISTORY (Current Bands)</t>
  </si>
  <si>
    <t xml:space="preserve">Current Band Version</t>
  </si>
  <si>
    <t xml:space="preserve">v1.0</t>
  </si>
  <si>
    <t xml:space="preserve">Board Approval Date</t>
  </si>
  <si>
    <t xml:space="preserve">Date bands were board-approved</t>
  </si>
  <si>
    <t xml:space="preserve">Effective Date</t>
  </si>
  <si>
    <t xml:space="preserve">Date bands became operative</t>
  </si>
  <si>
    <t xml:space="preserve">Next Scheduled Review</t>
  </si>
  <si>
    <t xml:space="preserve">Annual review date</t>
  </si>
  <si>
    <t xml:space="preserve">Calibration Performed By</t>
  </si>
  <si>
    <t xml:space="preserve">[Name / Title]</t>
  </si>
  <si>
    <t xml:space="preserve">R-1  |  BITCOIN TREASURY ALLOCATION DECISION LOG — TRANSACTION RECORD</t>
  </si>
  <si>
    <t xml:space="preserve">INSTRUCTIONS: Enter each BTC transaction on a new row. BLUE cells = required inputs. BLACK cells = auto-calculated. Do not delete formulas. Each row requires a Lot ID for HIFO tracking.</t>
  </si>
  <si>
    <t xml:space="preserve">PORTFOLIO SUMMARY (auto-updates)</t>
  </si>
  <si>
    <t xml:space="preserve">Total BTC Held:</t>
  </si>
  <si>
    <t xml:space="preserve">Total Cost Basis (USD):</t>
  </si>
  <si>
    <t xml:space="preserve">Avg Cost Basis (USD/BTC):</t>
  </si>
  <si>
    <t xml:space="preserve">Config: Alloc Limit:</t>
  </si>
  <si>
    <t xml:space="preserve">Config: Total Treasury:</t>
  </si>
  <si>
    <t xml:space="preserve">Row #</t>
  </si>
  <si>
    <t xml:space="preserve">Date</t>
  </si>
  <si>
    <t xml:space="preserve">Transaction
Type</t>
  </si>
  <si>
    <t xml:space="preserve">BTC
Amount</t>
  </si>
  <si>
    <t xml:space="preserve">Price
(USD/BTC)</t>
  </si>
  <si>
    <t xml:space="preserve">USD Value
(Total)</t>
  </si>
  <si>
    <t xml:space="preserve">Lot ID
(HIFO)</t>
  </si>
  <si>
    <t xml:space="preserve">Cost Basis
(USD/BTC)</t>
  </si>
  <si>
    <t xml:space="preserve">Cumulative
BTC Held</t>
  </si>
  <si>
    <t xml:space="preserve">Band at
Transaction</t>
  </si>
  <si>
    <t xml:space="preserve">Authorization
Level</t>
  </si>
  <si>
    <t xml:space="preserve">Authorized
By (Name)</t>
  </si>
  <si>
    <t xml:space="preserve">Custodian
Confirm #</t>
  </si>
  <si>
    <t xml:space="preserve">Accounting
Entry Ref</t>
  </si>
  <si>
    <t xml:space="preserve">2025-01-15</t>
  </si>
  <si>
    <t xml:space="preserve">Buy</t>
  </si>
  <si>
    <t xml:space="preserve">LOT-001</t>
  </si>
  <si>
    <t xml:space="preserve">B - Hold</t>
  </si>
  <si>
    <t xml:space="preserve">CFO Discretion</t>
  </si>
  <si>
    <t xml:space="preserve">[CFO Name]</t>
  </si>
  <si>
    <t xml:space="preserve">CUST-2025-001</t>
  </si>
  <si>
    <t xml:space="preserve">JE-BTC-001</t>
  </si>
  <si>
    <t xml:space="preserve">Initial DCA purchase per Board resolution</t>
  </si>
  <si>
    <t xml:space="preserve">2025-02-01</t>
  </si>
  <si>
    <t xml:space="preserve">LOT-002</t>
  </si>
  <si>
    <t xml:space="preserve">CUST-2025-002</t>
  </si>
  <si>
    <t xml:space="preserve">JE-BTC-002</t>
  </si>
  <si>
    <t xml:space="preserve">DCA scheduled purchase</t>
  </si>
  <si>
    <t xml:space="preserve">2025-03-15</t>
  </si>
  <si>
    <t xml:space="preserve">LOT-003</t>
  </si>
  <si>
    <t xml:space="preserve">A - Accumulation</t>
  </si>
  <si>
    <t xml:space="preserve">CUST-2025-003</t>
  </si>
  <si>
    <t xml:space="preserve">JE-BTC-003</t>
  </si>
  <si>
    <t xml:space="preserve">Price in Band A; increased DCA</t>
  </si>
  <si>
    <t xml:space="preserve">R-1  |  RARTA BAND ANALYSIS — QUARTER-END POSITIONS</t>
  </si>
  <si>
    <t xml:space="preserve">Enter the BTC spot price at each quarter-end. The RARTA Band and required governance action are auto-determined from Config thresholds.</t>
  </si>
  <si>
    <t xml:space="preserve">Quarter End
Date</t>
  </si>
  <si>
    <t xml:space="preserve">BTC Price
(USD)</t>
  </si>
  <si>
    <t xml:space="preserve">BTC Holdings
(Units)</t>
  </si>
  <si>
    <t xml:space="preserve">BTC Value
(USD)</t>
  </si>
  <si>
    <t xml:space="preserve">BTC % of
Treasury</t>
  </si>
  <si>
    <t xml:space="preserve">RARTA Band
(Auto)</t>
  </si>
  <si>
    <t xml:space="preserve">Required
Governance Action</t>
  </si>
  <si>
    <t xml:space="preserve">Notes / Events</t>
  </si>
  <si>
    <t xml:space="preserve">2025-Q1</t>
  </si>
  <si>
    <t xml:space="preserve">2025-Q2</t>
  </si>
  <si>
    <t xml:space="preserve">2025-Q3</t>
  </si>
  <si>
    <t xml:space="preserve">2025-Q4</t>
  </si>
  <si>
    <t xml:space="preserve">2026-Q1</t>
  </si>
  <si>
    <t xml:space="preserve">2026-Q2</t>
  </si>
  <si>
    <t xml:space="preserve">2026-Q3</t>
  </si>
  <si>
    <t xml:space="preserve">2026-Q4</t>
  </si>
  <si>
    <t xml:space="preserve">R-1  |  IMPAIRMENT MONITOR — IFRS IAS 38 (Cost Model Entities Only)</t>
  </si>
  <si>
    <t xml:space="preserve">FASB ASU 2023-08 entities: This sheet is N/A (fair value method has no separate impairment test). IFRS IAS 38 entities: Track each lot below.</t>
  </si>
  <si>
    <t xml:space="preserve">Lot ID</t>
  </si>
  <si>
    <t xml:space="preserve">Acquisition
Date</t>
  </si>
  <si>
    <t xml:space="preserve">BTC Units
in Lot</t>
  </si>
  <si>
    <t xml:space="preserve">Total Cost
(USD)</t>
  </si>
  <si>
    <t xml:space="preserve">Current Price
(USD/BTC)</t>
  </si>
  <si>
    <t xml:space="preserve">Carrying Value
(USD)</t>
  </si>
  <si>
    <t xml:space="preserve">Impairment
Trigger?</t>
  </si>
  <si>
    <t xml:space="preserve">BITCOIN TREASURY BOARD REPORT</t>
  </si>
  <si>
    <t xml:space="preserve">Reporting Period: Q[__] 20[__]  |  Prepared: [Date]  |  Organization: ='Config &amp; Thresholds'!C8</t>
  </si>
  <si>
    <t xml:space="preserve">SECTION 1 — PORTFOLIO POSITION</t>
  </si>
  <si>
    <t xml:space="preserve">BTC Holdings (units)</t>
  </si>
  <si>
    <t xml:space="preserve">BTC Price at Quarter-End (USD)</t>
  </si>
  <si>
    <t xml:space="preserve">[Enter quarter-end price]</t>
  </si>
  <si>
    <t xml:space="preserve">BTC Portfolio Value (USD)</t>
  </si>
  <si>
    <t xml:space="preserve">BTC as % of Total Treasury</t>
  </si>
  <si>
    <t xml:space="preserve">Board-Approved Allocation Limit</t>
  </si>
  <si>
    <t xml:space="preserve">Headroom to Limit</t>
  </si>
  <si>
    <t xml:space="preserve">SECTION 2 — RARTA BAND STATUS</t>
  </si>
  <si>
    <t xml:space="preserve">Current RARTA Band</t>
  </si>
  <si>
    <t xml:space="preserve">Required Board Action</t>
  </si>
  <si>
    <t xml:space="preserve">Band D Triggered This Quarter?</t>
  </si>
  <si>
    <t xml:space="preserve">[Enter: Yes / No]</t>
  </si>
  <si>
    <t xml:space="preserve">SECTION 3 — PERIOD ACTIVITY</t>
  </si>
  <si>
    <t xml:space="preserve">Total BTC Purchased This Quarter</t>
  </si>
  <si>
    <t xml:space="preserve">[Enter]</t>
  </si>
  <si>
    <t xml:space="preserve">BTC units</t>
  </si>
  <si>
    <t xml:space="preserve">Total BTC Sold This Quarter</t>
  </si>
  <si>
    <t xml:space="preserve">Total USD Deployed (Purchases)</t>
  </si>
  <si>
    <t xml:space="preserve">Total USD Received (Sales)</t>
  </si>
  <si>
    <t xml:space="preserve">Realized Gain / (Loss) This Quarter</t>
  </si>
  <si>
    <t xml:space="preserve">SECTION 4 — FORWARD LOOK</t>
  </si>
  <si>
    <t xml:space="preserve">Next Quarter DCA Schedule</t>
  </si>
  <si>
    <t xml:space="preserve">[Enter per B-2 Scheduler]</t>
  </si>
  <si>
    <t xml:space="preserve">Proposed Policy Amendments</t>
  </si>
  <si>
    <t xml:space="preserve">[None / Describe]</t>
  </si>
  <si>
    <t xml:space="preserve">SRF Events This Quarter</t>
  </si>
  <si>
    <t xml:space="preserve">[None / Level X event on date]</t>
  </si>
  <si>
    <t xml:space="preserve">After-Action Reports Outstanding</t>
  </si>
  <si>
    <t xml:space="preserve">[None / S-4 filed date / S-4 due date]</t>
  </si>
  <si>
    <t xml:space="preserve">APPROVAL</t>
  </si>
  <si>
    <t xml:space="preserve">Prepared By (Name / Title):</t>
  </si>
  <si>
    <t xml:space="preserve">CFO Reviewed (Name / Signature):</t>
  </si>
  <si>
    <t xml:space="preserve">Board Acknowledged (Chair / Date):</t>
  </si>
  <si>
    <t xml:space="preserve">R-1  |  BAND VERSION HISTORY &amp; RECALIBRATION LOG</t>
  </si>
  <si>
    <t xml:space="preserve">Version</t>
  </si>
  <si>
    <t xml:space="preserve">Approved By</t>
  </si>
  <si>
    <t xml:space="preserve">Trigger for Change</t>
  </si>
  <si>
    <t xml:space="preserve">Band Changes Summary</t>
  </si>
  <si>
    <t xml:space="preserve">Calibration Notes</t>
  </si>
  <si>
    <t xml:space="preserve">[Enter date]</t>
  </si>
  <si>
    <t xml:space="preserve">[Enter name]</t>
  </si>
  <si>
    <t xml:space="preserve">Initial adoption per Board resolution</t>
  </si>
  <si>
    <t xml:space="preserve">Bands A-D established per R-2 calibration</t>
  </si>
  <si>
    <t xml:space="preserve">Initial calibration — see R-2 worksheet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</si>
</sst>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\$#,##0"/>
    <numFmt numFmtId="167" formatCode="0.0%"/>
    <numFmt numFmtId="168" formatCode="yyyy\-mm\-dd"/>
    <numFmt numFmtId="169" formatCode="#,##0.00000"/>
    <numFmt numFmtId="170" formatCode="General"/>
  </numFmts>
  <fonts count="3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C9A84C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sz val="10"/>
      <color rgb="FFC9A84C"/>
      <name val="Arial"/>
      <family val="0"/>
      <charset val="1"/>
    </font>
    <font>
      <b val="true"/>
      <sz val="9"/>
      <color rgb="FF0A1628"/>
      <name val="Arial"/>
      <family val="0"/>
      <charset val="1"/>
    </font>
    <font>
      <sz val="9"/>
      <color rgb="FF0A162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444444"/>
      <name val="Arial"/>
      <family val="0"/>
      <charset val="1"/>
    </font>
    <font>
      <i val="true"/>
      <sz val="8.5"/>
      <color rgb="FF444444"/>
      <name val="Arial"/>
      <family val="0"/>
      <charset val="1"/>
    </font>
    <font>
      <i val="true"/>
      <sz val="8"/>
      <color rgb="FF888888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9"/>
      <color rgb="FF444444"/>
      <name val="Arial"/>
      <family val="0"/>
      <charset val="1"/>
    </font>
    <font>
      <sz val="9"/>
      <color rgb="FF0000FF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.5"/>
      <color rgb="FF1A5C2A"/>
      <name val="Arial"/>
      <family val="0"/>
      <charset val="1"/>
    </font>
    <font>
      <b val="true"/>
      <sz val="9.5"/>
      <color rgb="FF1B4F8A"/>
      <name val="Arial"/>
      <family val="0"/>
      <charset val="1"/>
    </font>
    <font>
      <i val="true"/>
      <sz val="9"/>
      <color rgb="FF888888"/>
      <name val="Arial"/>
      <family val="0"/>
      <charset val="1"/>
    </font>
    <font>
      <b val="true"/>
      <sz val="9.5"/>
      <color rgb="FFC45C00"/>
      <name val="Arial"/>
      <family val="0"/>
      <charset val="1"/>
    </font>
    <font>
      <b val="true"/>
      <sz val="9.5"/>
      <color rgb="FF8B1A1A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i val="true"/>
      <sz val="8.5"/>
      <color rgb="FF0A1628"/>
      <name val="Arial"/>
      <family val="0"/>
      <charset val="1"/>
    </font>
    <font>
      <b val="true"/>
      <sz val="8.5"/>
      <color rgb="FF444444"/>
      <name val="Arial"/>
      <family val="0"/>
      <charset val="1"/>
    </font>
    <font>
      <sz val="8.5"/>
      <color rgb="FF000000"/>
      <name val="Arial"/>
      <family val="0"/>
      <charset val="1"/>
    </font>
    <font>
      <b val="true"/>
      <sz val="8.5"/>
      <color rgb="FFFFFFFF"/>
      <name val="Arial"/>
      <family val="0"/>
      <charset val="1"/>
    </font>
    <font>
      <sz val="8.5"/>
      <color rgb="FF444444"/>
      <name val="Arial"/>
      <family val="0"/>
      <charset val="1"/>
    </font>
    <font>
      <sz val="9"/>
      <color rgb="FF008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i val="true"/>
      <sz val="8.5"/>
      <color rgb="FF8B1A1A"/>
      <name val="Arial"/>
      <family val="0"/>
      <charset val="1"/>
    </font>
    <font>
      <sz val="9"/>
      <color rgb="FFC9A84C"/>
      <name val="Arial"/>
      <family val="0"/>
      <charset val="1"/>
    </font>
  </fonts>
  <fills count="13">
    <fill>
      <patternFill patternType="none"/>
    </fill>
    <fill>
      <patternFill patternType="gray125"/>
    </fill>
    <fill>
      <patternFill patternType="solid">
        <fgColor rgb="FF0A1628"/>
        <bgColor rgb="FF000000"/>
      </patternFill>
    </fill>
    <fill>
      <patternFill patternType="solid">
        <fgColor rgb="FFC9A84C"/>
        <bgColor rgb="FFFF9900"/>
      </patternFill>
    </fill>
    <fill>
      <patternFill patternType="solid">
        <fgColor rgb="FFF5F5F5"/>
        <bgColor rgb="FFFDF2F2"/>
      </patternFill>
    </fill>
    <fill>
      <patternFill patternType="solid">
        <fgColor rgb="FFFFFFFF"/>
        <bgColor rgb="FFFDF8EE"/>
      </patternFill>
    </fill>
    <fill>
      <patternFill patternType="solid">
        <fgColor rgb="FF1B4F8A"/>
        <bgColor rgb="FF003366"/>
      </patternFill>
    </fill>
    <fill>
      <patternFill patternType="solid">
        <fgColor rgb="FFFDF8EE"/>
        <bgColor rgb="FFFFF5EC"/>
      </patternFill>
    </fill>
    <fill>
      <patternFill patternType="solid">
        <fgColor rgb="FFFFFF00"/>
        <bgColor rgb="FFFFFF00"/>
      </patternFill>
    </fill>
    <fill>
      <patternFill patternType="solid">
        <fgColor rgb="FFE8F5EC"/>
        <bgColor rgb="FFF5F5F5"/>
      </patternFill>
    </fill>
    <fill>
      <patternFill patternType="solid">
        <fgColor rgb="FFD6E8F7"/>
        <bgColor rgb="FFE8F5EC"/>
      </patternFill>
    </fill>
    <fill>
      <patternFill patternType="solid">
        <fgColor rgb="FFFFF5EC"/>
        <bgColor rgb="FFFDF8EE"/>
      </patternFill>
    </fill>
    <fill>
      <patternFill patternType="solid">
        <fgColor rgb="FFFDF2F2"/>
        <bgColor rgb="FFFFF5E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 style="thin">
        <color rgb="FFCCCCCC"/>
      </left>
      <right/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7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7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7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11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1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7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1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4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9" fontId="27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27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7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1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3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3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1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1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3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88888"/>
      <rgbColor rgb="FF9999FF"/>
      <rgbColor rgb="FF993366"/>
      <rgbColor rgb="FFFDF8EE"/>
      <rgbColor rgb="FFE8F5EC"/>
      <rgbColor rgb="FF660066"/>
      <rgbColor rgb="FFFF8080"/>
      <rgbColor rgb="FF0066CC"/>
      <rgbColor rgb="FFFDF2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6E8F7"/>
      <rgbColor rgb="FFF5F5F5"/>
      <rgbColor rgb="FFFFF5E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45C00"/>
      <rgbColor rgb="FF666666"/>
      <rgbColor rgb="FFC9A84C"/>
      <rgbColor rgb="FF003366"/>
      <rgbColor rgb="FF339966"/>
      <rgbColor rgb="FF0A1628"/>
      <rgbColor rgb="FF1A5C2A"/>
      <rgbColor rgb="FF8B1A1A"/>
      <rgbColor rgb="FF993366"/>
      <rgbColor rgb="FF1B4F8A"/>
      <rgbColor rgb="FF4444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A1628"/>
    <pageSetUpPr fitToPage="false"/>
  </sheetPr>
  <dimension ref="B1:D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22"/>
    <col collapsed="false" customWidth="true" hidden="false" outlineLevel="0" max="3" min="3" style="1" width="55"/>
    <col collapsed="false" customWidth="true" hidden="false" outlineLevel="0" max="4" min="4" style="1" width="18"/>
  </cols>
  <sheetData>
    <row r="1" customFormat="false" ht="7.5" hidden="false" customHeight="true" outlineLevel="0" collapsed="false"/>
    <row r="2" customFormat="false" ht="19.5" hidden="false" customHeight="true" outlineLevel="0" collapsed="false">
      <c r="B2" s="2" t="s">
        <v>0</v>
      </c>
      <c r="C2" s="2"/>
      <c r="D2" s="2"/>
    </row>
    <row r="3" customFormat="false" ht="31.5" hidden="false" customHeight="true" outlineLevel="0" collapsed="false">
      <c r="B3" s="3" t="s">
        <v>1</v>
      </c>
      <c r="C3" s="3"/>
      <c r="D3" s="3"/>
    </row>
    <row r="4" customFormat="false" ht="19.5" hidden="false" customHeight="true" outlineLevel="0" collapsed="false">
      <c r="B4" s="4" t="s">
        <v>2</v>
      </c>
      <c r="C4" s="4"/>
      <c r="D4" s="4"/>
    </row>
    <row r="5" customFormat="false" ht="3.75" hidden="false" customHeight="true" outlineLevel="0" collapsed="false">
      <c r="B5" s="5"/>
      <c r="C5" s="5"/>
      <c r="D5" s="5"/>
    </row>
    <row r="7" customFormat="false" ht="18" hidden="false" customHeight="true" outlineLevel="0" collapsed="false">
      <c r="B7" s="6" t="s">
        <v>3</v>
      </c>
      <c r="C7" s="7" t="s">
        <v>4</v>
      </c>
      <c r="D7" s="7"/>
    </row>
    <row r="8" customFormat="false" ht="18" hidden="false" customHeight="true" outlineLevel="0" collapsed="false">
      <c r="B8" s="6" t="s">
        <v>5</v>
      </c>
      <c r="C8" s="7" t="s">
        <v>6</v>
      </c>
      <c r="D8" s="7"/>
    </row>
    <row r="9" customFormat="false" ht="18" hidden="false" customHeight="true" outlineLevel="0" collapsed="false">
      <c r="B9" s="6" t="s">
        <v>7</v>
      </c>
      <c r="C9" s="7" t="s">
        <v>8</v>
      </c>
      <c r="D9" s="7"/>
    </row>
    <row r="10" customFormat="false" ht="18" hidden="false" customHeight="true" outlineLevel="0" collapsed="false">
      <c r="B10" s="6" t="s">
        <v>9</v>
      </c>
      <c r="C10" s="7" t="s">
        <v>10</v>
      </c>
      <c r="D10" s="7"/>
    </row>
    <row r="11" customFormat="false" ht="18" hidden="false" customHeight="true" outlineLevel="0" collapsed="false">
      <c r="B11" s="6" t="s">
        <v>11</v>
      </c>
      <c r="C11" s="7" t="s">
        <v>12</v>
      </c>
      <c r="D11" s="7"/>
    </row>
    <row r="13" customFormat="false" ht="6" hidden="false" customHeight="true" outlineLevel="0" collapsed="false"/>
    <row r="14" customFormat="false" ht="21.75" hidden="false" customHeight="true" outlineLevel="0" collapsed="false">
      <c r="B14" s="8" t="s">
        <v>13</v>
      </c>
      <c r="C14" s="8"/>
      <c r="D14" s="8"/>
    </row>
    <row r="15" customFormat="false" ht="19.5" hidden="false" customHeight="true" outlineLevel="0" collapsed="false">
      <c r="B15" s="9" t="s">
        <v>14</v>
      </c>
      <c r="C15" s="10" t="s">
        <v>15</v>
      </c>
      <c r="D15" s="10" t="s">
        <v>16</v>
      </c>
    </row>
    <row r="16" customFormat="false" ht="18" hidden="false" customHeight="true" outlineLevel="0" collapsed="false">
      <c r="B16" s="11" t="s">
        <v>17</v>
      </c>
      <c r="C16" s="12" t="s">
        <v>18</v>
      </c>
      <c r="D16" s="12" t="s">
        <v>19</v>
      </c>
    </row>
    <row r="17" customFormat="false" ht="18" hidden="false" customHeight="true" outlineLevel="0" collapsed="false">
      <c r="B17" s="13" t="s">
        <v>20</v>
      </c>
      <c r="C17" s="14" t="s">
        <v>21</v>
      </c>
      <c r="D17" s="14" t="s">
        <v>22</v>
      </c>
    </row>
    <row r="18" customFormat="false" ht="18" hidden="false" customHeight="true" outlineLevel="0" collapsed="false">
      <c r="B18" s="11" t="s">
        <v>23</v>
      </c>
      <c r="C18" s="12" t="s">
        <v>24</v>
      </c>
      <c r="D18" s="12" t="s">
        <v>25</v>
      </c>
    </row>
    <row r="19" customFormat="false" ht="18" hidden="false" customHeight="true" outlineLevel="0" collapsed="false">
      <c r="B19" s="13" t="s">
        <v>26</v>
      </c>
      <c r="C19" s="14" t="s">
        <v>27</v>
      </c>
      <c r="D19" s="14" t="s">
        <v>28</v>
      </c>
    </row>
    <row r="20" customFormat="false" ht="18" hidden="false" customHeight="true" outlineLevel="0" collapsed="false">
      <c r="B20" s="11" t="s">
        <v>29</v>
      </c>
      <c r="C20" s="12" t="s">
        <v>30</v>
      </c>
      <c r="D20" s="12" t="s">
        <v>31</v>
      </c>
    </row>
    <row r="21" customFormat="false" ht="18" hidden="false" customHeight="true" outlineLevel="0" collapsed="false">
      <c r="B21" s="13" t="s">
        <v>32</v>
      </c>
      <c r="C21" s="14" t="s">
        <v>33</v>
      </c>
      <c r="D21" s="14" t="s">
        <v>34</v>
      </c>
    </row>
    <row r="22" customFormat="false" ht="18" hidden="false" customHeight="true" outlineLevel="0" collapsed="false">
      <c r="B22" s="11" t="s">
        <v>35</v>
      </c>
      <c r="C22" s="12" t="s">
        <v>36</v>
      </c>
      <c r="D22" s="12" t="s">
        <v>37</v>
      </c>
    </row>
    <row r="23" customFormat="false" ht="6" hidden="false" customHeight="true" outlineLevel="0" collapsed="false"/>
    <row r="24" customFormat="false" ht="18" hidden="false" customHeight="true" outlineLevel="0" collapsed="false">
      <c r="B24" s="15" t="s">
        <v>38</v>
      </c>
      <c r="C24" s="15"/>
      <c r="D24" s="15"/>
    </row>
    <row r="25" customFormat="false" ht="18" hidden="false" customHeight="true" outlineLevel="0" collapsed="false">
      <c r="B25" s="16" t="s">
        <v>39</v>
      </c>
      <c r="C25" s="16"/>
      <c r="D25" s="16"/>
    </row>
    <row r="26" customFormat="false" ht="18" hidden="false" customHeight="true" outlineLevel="0" collapsed="false">
      <c r="B26" s="16"/>
      <c r="C26" s="16"/>
      <c r="D26" s="16"/>
    </row>
  </sheetData>
  <mergeCells count="12">
    <mergeCell ref="B2:D2"/>
    <mergeCell ref="B3:D3"/>
    <mergeCell ref="B4:D4"/>
    <mergeCell ref="B5:D5"/>
    <mergeCell ref="C7:D7"/>
    <mergeCell ref="C8:D8"/>
    <mergeCell ref="C9:D9"/>
    <mergeCell ref="C10:D10"/>
    <mergeCell ref="C11:D11"/>
    <mergeCell ref="B14:D14"/>
    <mergeCell ref="B24:D24"/>
    <mergeCell ref="B25:D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4F8A"/>
    <pageSetUpPr fitToPage="false"/>
  </sheetPr>
  <dimension ref="B2:E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30"/>
    <col collapsed="false" customWidth="true" hidden="false" outlineLevel="0" max="4" min="3" style="1" width="22"/>
    <col collapsed="false" customWidth="true" hidden="false" outlineLevel="0" max="5" min="5" style="1" width="30"/>
  </cols>
  <sheetData>
    <row r="2" customFormat="false" ht="27.75" hidden="false" customHeight="true" outlineLevel="0" collapsed="false">
      <c r="B2" s="17" t="s">
        <v>40</v>
      </c>
      <c r="C2" s="17"/>
      <c r="D2" s="17"/>
      <c r="E2" s="17"/>
    </row>
    <row r="3" customFormat="false" ht="3.75" hidden="false" customHeight="true" outlineLevel="0" collapsed="false">
      <c r="B3" s="5"/>
      <c r="C3" s="5"/>
      <c r="D3" s="5"/>
      <c r="E3" s="5"/>
    </row>
    <row r="5" customFormat="false" ht="21.75" hidden="false" customHeight="true" outlineLevel="0" collapsed="false">
      <c r="B5" s="18" t="s">
        <v>41</v>
      </c>
      <c r="C5" s="18" t="s">
        <v>42</v>
      </c>
      <c r="D5" s="18" t="s">
        <v>43</v>
      </c>
      <c r="E5" s="18" t="s">
        <v>44</v>
      </c>
    </row>
    <row r="7" customFormat="false" ht="21.75" hidden="false" customHeight="true" outlineLevel="0" collapsed="false">
      <c r="B7" s="19" t="s">
        <v>45</v>
      </c>
      <c r="C7" s="19"/>
      <c r="D7" s="19"/>
      <c r="E7" s="19"/>
    </row>
    <row r="8" customFormat="false" ht="19.5" hidden="false" customHeight="true" outlineLevel="0" collapsed="false">
      <c r="B8" s="20" t="s">
        <v>46</v>
      </c>
      <c r="C8" s="21" t="s">
        <v>47</v>
      </c>
      <c r="E8" s="22" t="s">
        <v>48</v>
      </c>
    </row>
    <row r="9" customFormat="false" ht="19.5" hidden="false" customHeight="true" outlineLevel="0" collapsed="false">
      <c r="B9" s="20" t="s">
        <v>49</v>
      </c>
      <c r="C9" s="21" t="s">
        <v>50</v>
      </c>
      <c r="E9" s="22" t="s">
        <v>51</v>
      </c>
    </row>
    <row r="10" customFormat="false" ht="19.5" hidden="false" customHeight="true" outlineLevel="0" collapsed="false">
      <c r="B10" s="20" t="s">
        <v>52</v>
      </c>
      <c r="C10" s="21" t="s">
        <v>53</v>
      </c>
      <c r="E10" s="22" t="s">
        <v>54</v>
      </c>
    </row>
    <row r="11" customFormat="false" ht="19.5" hidden="false" customHeight="true" outlineLevel="0" collapsed="false">
      <c r="B11" s="20" t="s">
        <v>55</v>
      </c>
      <c r="C11" s="21" t="s">
        <v>56</v>
      </c>
      <c r="E11" s="22" t="s">
        <v>57</v>
      </c>
    </row>
    <row r="12" customFormat="false" ht="19.5" hidden="false" customHeight="true" outlineLevel="0" collapsed="false">
      <c r="B12" s="20" t="s">
        <v>58</v>
      </c>
      <c r="C12" s="21" t="s">
        <v>59</v>
      </c>
      <c r="E12" s="22" t="s">
        <v>60</v>
      </c>
    </row>
    <row r="13" customFormat="false" ht="19.5" hidden="false" customHeight="true" outlineLevel="0" collapsed="false">
      <c r="B13" s="20" t="s">
        <v>61</v>
      </c>
      <c r="C13" s="21" t="s">
        <v>62</v>
      </c>
      <c r="E13" s="22" t="s">
        <v>63</v>
      </c>
    </row>
    <row r="15" customFormat="false" ht="21.75" hidden="false" customHeight="true" outlineLevel="0" collapsed="false">
      <c r="B15" s="19" t="s">
        <v>64</v>
      </c>
      <c r="C15" s="19"/>
      <c r="D15" s="19"/>
      <c r="E15" s="19"/>
    </row>
    <row r="16" customFormat="false" ht="19.5" hidden="false" customHeight="true" outlineLevel="0" collapsed="false">
      <c r="B16" s="20" t="s">
        <v>65</v>
      </c>
      <c r="C16" s="23" t="n">
        <v>0</v>
      </c>
      <c r="D16" s="13" t="s">
        <v>50</v>
      </c>
      <c r="E16" s="22" t="s">
        <v>66</v>
      </c>
    </row>
    <row r="17" customFormat="false" ht="19.5" hidden="false" customHeight="true" outlineLevel="0" collapsed="false">
      <c r="B17" s="20" t="s">
        <v>67</v>
      </c>
      <c r="C17" s="23" t="n">
        <v>0</v>
      </c>
      <c r="D17" s="13" t="s">
        <v>68</v>
      </c>
      <c r="E17" s="22" t="s">
        <v>69</v>
      </c>
    </row>
    <row r="18" customFormat="false" ht="19.5" hidden="false" customHeight="true" outlineLevel="0" collapsed="false">
      <c r="B18" s="20" t="s">
        <v>70</v>
      </c>
      <c r="C18" s="24" t="n">
        <v>0.1</v>
      </c>
      <c r="D18" s="13" t="s">
        <v>71</v>
      </c>
      <c r="E18" s="22" t="s">
        <v>72</v>
      </c>
    </row>
    <row r="19" customFormat="false" ht="19.5" hidden="false" customHeight="true" outlineLevel="0" collapsed="false">
      <c r="B19" s="20" t="s">
        <v>73</v>
      </c>
      <c r="C19" s="25" t="n">
        <f aca="false">C16*C18</f>
        <v>0</v>
      </c>
      <c r="D19" s="13" t="s">
        <v>50</v>
      </c>
      <c r="E19" s="22" t="s">
        <v>74</v>
      </c>
    </row>
    <row r="21" customFormat="false" ht="21.75" hidden="false" customHeight="true" outlineLevel="0" collapsed="false">
      <c r="B21" s="19" t="s">
        <v>75</v>
      </c>
      <c r="C21" s="19"/>
      <c r="D21" s="19"/>
      <c r="E21" s="19"/>
    </row>
    <row r="22" customFormat="false" ht="19.5" hidden="false" customHeight="true" outlineLevel="0" collapsed="false">
      <c r="B22" s="26" t="s">
        <v>76</v>
      </c>
      <c r="C22" s="9" t="s">
        <v>77</v>
      </c>
      <c r="D22" s="9" t="s">
        <v>78</v>
      </c>
      <c r="E22" s="9" t="s">
        <v>79</v>
      </c>
    </row>
    <row r="23" customFormat="false" ht="21.75" hidden="false" customHeight="true" outlineLevel="0" collapsed="false">
      <c r="B23" s="27" t="s">
        <v>80</v>
      </c>
      <c r="C23" s="23" t="n">
        <v>0</v>
      </c>
      <c r="D23" s="23" t="n">
        <v>0</v>
      </c>
      <c r="E23" s="22" t="s">
        <v>81</v>
      </c>
    </row>
    <row r="24" customFormat="false" ht="21.75" hidden="false" customHeight="true" outlineLevel="0" collapsed="false">
      <c r="B24" s="28" t="s">
        <v>82</v>
      </c>
      <c r="C24" s="29" t="s">
        <v>83</v>
      </c>
      <c r="D24" s="23" t="n">
        <v>0</v>
      </c>
      <c r="E24" s="22" t="s">
        <v>81</v>
      </c>
    </row>
    <row r="25" customFormat="false" ht="21.75" hidden="false" customHeight="true" outlineLevel="0" collapsed="false">
      <c r="B25" s="30" t="s">
        <v>84</v>
      </c>
      <c r="C25" s="29" t="s">
        <v>85</v>
      </c>
      <c r="D25" s="23" t="n">
        <v>0</v>
      </c>
      <c r="E25" s="22" t="s">
        <v>81</v>
      </c>
    </row>
    <row r="26" customFormat="false" ht="21.75" hidden="false" customHeight="true" outlineLevel="0" collapsed="false">
      <c r="B26" s="31" t="s">
        <v>86</v>
      </c>
      <c r="C26" s="29" t="s">
        <v>87</v>
      </c>
      <c r="D26" s="29" t="s">
        <v>88</v>
      </c>
      <c r="E26" s="22" t="s">
        <v>81</v>
      </c>
    </row>
    <row r="28" customFormat="false" ht="21.75" hidden="false" customHeight="true" outlineLevel="0" collapsed="false">
      <c r="B28" s="19" t="s">
        <v>89</v>
      </c>
      <c r="C28" s="19"/>
      <c r="D28" s="19"/>
      <c r="E28" s="19"/>
    </row>
    <row r="29" customFormat="false" ht="19.5" hidden="false" customHeight="true" outlineLevel="0" collapsed="false">
      <c r="B29" s="20" t="s">
        <v>90</v>
      </c>
      <c r="C29" s="21" t="s">
        <v>91</v>
      </c>
    </row>
    <row r="30" customFormat="false" ht="19.5" hidden="false" customHeight="true" outlineLevel="0" collapsed="false">
      <c r="B30" s="20" t="s">
        <v>92</v>
      </c>
      <c r="C30" s="32"/>
      <c r="E30" s="22" t="s">
        <v>93</v>
      </c>
    </row>
    <row r="31" customFormat="false" ht="19.5" hidden="false" customHeight="true" outlineLevel="0" collapsed="false">
      <c r="B31" s="20" t="s">
        <v>94</v>
      </c>
      <c r="C31" s="32"/>
      <c r="E31" s="22" t="s">
        <v>95</v>
      </c>
    </row>
    <row r="32" customFormat="false" ht="19.5" hidden="false" customHeight="true" outlineLevel="0" collapsed="false">
      <c r="B32" s="20" t="s">
        <v>96</v>
      </c>
      <c r="C32" s="32"/>
      <c r="E32" s="22" t="s">
        <v>97</v>
      </c>
    </row>
    <row r="33" customFormat="false" ht="19.5" hidden="false" customHeight="true" outlineLevel="0" collapsed="false">
      <c r="B33" s="20" t="s">
        <v>98</v>
      </c>
      <c r="C33" s="21" t="s">
        <v>99</v>
      </c>
    </row>
  </sheetData>
  <mergeCells count="6">
    <mergeCell ref="B2:E2"/>
    <mergeCell ref="B3:E3"/>
    <mergeCell ref="B7:E7"/>
    <mergeCell ref="B15:E15"/>
    <mergeCell ref="B21:E21"/>
    <mergeCell ref="B28:E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C2A"/>
    <pageSetUpPr fitToPage="false"/>
  </sheetPr>
  <dimension ref="A1:O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6"/>
    <col collapsed="false" customWidth="true" hidden="false" outlineLevel="0" max="3" min="2" style="1" width="12"/>
    <col collapsed="false" customWidth="true" hidden="false" outlineLevel="0" max="4" min="4" style="1" width="11"/>
    <col collapsed="false" customWidth="true" hidden="false" outlineLevel="0" max="5" min="5" style="1" width="12"/>
    <col collapsed="false" customWidth="true" hidden="false" outlineLevel="0" max="9" min="6" style="1" width="14"/>
    <col collapsed="false" customWidth="true" hidden="false" outlineLevel="0" max="10" min="10" style="1" width="12"/>
    <col collapsed="false" customWidth="true" hidden="false" outlineLevel="0" max="11" min="11" style="1" width="16"/>
    <col collapsed="false" customWidth="true" hidden="false" outlineLevel="0" max="12" min="12" style="1" width="18"/>
    <col collapsed="false" customWidth="true" hidden="false" outlineLevel="0" max="13" min="13" style="1" width="16"/>
    <col collapsed="false" customWidth="true" hidden="false" outlineLevel="0" max="14" min="14" style="1" width="14"/>
    <col collapsed="false" customWidth="true" hidden="false" outlineLevel="0" max="15" min="15" style="1" width="22"/>
  </cols>
  <sheetData>
    <row r="1" customFormat="false" ht="25.5" hidden="false" customHeight="true" outlineLevel="0" collapsed="false">
      <c r="A1" s="33" t="s">
        <v>100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customFormat="false" ht="3" hidden="false" customHeight="tru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customFormat="false" ht="18" hidden="false" customHeight="true" outlineLevel="0" collapsed="false">
      <c r="A3" s="34" t="s">
        <v>101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customFormat="false" ht="6" hidden="false" customHeight="true" outlineLevel="0" collapsed="false"/>
    <row r="5" customFormat="false" ht="19.5" hidden="false" customHeight="true" outlineLevel="0" collapsed="false">
      <c r="A5" s="35" t="s">
        <v>102</v>
      </c>
      <c r="B5" s="35"/>
      <c r="C5" s="35"/>
      <c r="D5" s="36" t="s">
        <v>103</v>
      </c>
      <c r="E5" s="37" t="n">
        <f aca="false">IF(COUNTA(D8:D1007)&gt;0,SUMIF(C8:C1007,"Buy",D8:D1007)-SUMIF(C8:C1007,"Sell",D8:D1007),0)</f>
        <v>2</v>
      </c>
      <c r="F5" s="36" t="s">
        <v>104</v>
      </c>
      <c r="G5" s="38" t="n">
        <f aca="false">IF(COUNTA(H8:H1007)&gt;0,SUMPRODUCT((C8:C1007="Buy")*D8:D1007*H8:H1007)-SUMPRODUCT((C8:C1007="Sell")*D8:D1007*H8:H1007),0)</f>
        <v>163500</v>
      </c>
      <c r="H5" s="36" t="s">
        <v>105</v>
      </c>
      <c r="I5" s="38" t="n">
        <f aca="false">IFERROR(IF(F5&gt;0,F5/E5,0),0)</f>
        <v>0</v>
      </c>
      <c r="J5" s="36" t="s">
        <v>106</v>
      </c>
      <c r="K5" s="38" t="n">
        <f aca="false">'Config &amp; Thresholds'!C18</f>
        <v>0.1</v>
      </c>
      <c r="L5" s="36" t="s">
        <v>107</v>
      </c>
      <c r="M5" s="38" t="n">
        <f aca="false">'Config &amp; Thresholds'!C16</f>
        <v>0</v>
      </c>
    </row>
    <row r="6" customFormat="false" ht="6" hidden="false" customHeight="true" outlineLevel="0" collapsed="false"/>
    <row r="7" customFormat="false" ht="31.5" hidden="false" customHeight="true" outlineLevel="0" collapsed="false">
      <c r="A7" s="39" t="s">
        <v>108</v>
      </c>
      <c r="B7" s="40" t="s">
        <v>109</v>
      </c>
      <c r="C7" s="40" t="s">
        <v>110</v>
      </c>
      <c r="D7" s="40" t="s">
        <v>111</v>
      </c>
      <c r="E7" s="40" t="s">
        <v>112</v>
      </c>
      <c r="F7" s="40" t="s">
        <v>113</v>
      </c>
      <c r="G7" s="41" t="s">
        <v>114</v>
      </c>
      <c r="H7" s="41" t="s">
        <v>115</v>
      </c>
      <c r="I7" s="41" t="s">
        <v>116</v>
      </c>
      <c r="J7" s="41" t="s">
        <v>117</v>
      </c>
      <c r="K7" s="39" t="s">
        <v>118</v>
      </c>
      <c r="L7" s="39" t="s">
        <v>119</v>
      </c>
      <c r="M7" s="39" t="s">
        <v>120</v>
      </c>
      <c r="N7" s="39" t="s">
        <v>121</v>
      </c>
      <c r="O7" s="39" t="s">
        <v>79</v>
      </c>
    </row>
    <row r="8" customFormat="false" ht="19.5" hidden="false" customHeight="true" outlineLevel="0" collapsed="false">
      <c r="A8" s="42" t="n">
        <f aca="false">ROW()-7</f>
        <v>1</v>
      </c>
      <c r="B8" s="32" t="s">
        <v>122</v>
      </c>
      <c r="C8" s="43" t="s">
        <v>123</v>
      </c>
      <c r="D8" s="44" t="n">
        <v>0.5</v>
      </c>
      <c r="E8" s="23" t="n">
        <v>95000</v>
      </c>
      <c r="F8" s="45" t="n">
        <f aca="false">D8*E8</f>
        <v>47500</v>
      </c>
      <c r="G8" s="43" t="s">
        <v>124</v>
      </c>
      <c r="H8" s="23" t="n">
        <v>95000</v>
      </c>
      <c r="I8" s="46" t="n">
        <f aca="false">IF(C8="Buy",D8,IF(C8="Sell",-D8,0))</f>
        <v>0.5</v>
      </c>
      <c r="J8" s="43" t="s">
        <v>125</v>
      </c>
      <c r="K8" s="43" t="s">
        <v>126</v>
      </c>
      <c r="L8" s="43" t="s">
        <v>127</v>
      </c>
      <c r="M8" s="43" t="s">
        <v>128</v>
      </c>
      <c r="N8" s="43" t="s">
        <v>129</v>
      </c>
      <c r="O8" s="47" t="s">
        <v>130</v>
      </c>
    </row>
    <row r="9" customFormat="false" ht="19.5" hidden="false" customHeight="true" outlineLevel="0" collapsed="false">
      <c r="A9" s="42" t="n">
        <f aca="false">ROW()-7</f>
        <v>2</v>
      </c>
      <c r="B9" s="32" t="s">
        <v>131</v>
      </c>
      <c r="C9" s="43" t="s">
        <v>123</v>
      </c>
      <c r="D9" s="44" t="n">
        <v>0.5</v>
      </c>
      <c r="E9" s="23" t="n">
        <v>88000</v>
      </c>
      <c r="F9" s="48" t="n">
        <f aca="false">D9*E9</f>
        <v>44000</v>
      </c>
      <c r="G9" s="43" t="s">
        <v>132</v>
      </c>
      <c r="H9" s="23" t="n">
        <v>88000</v>
      </c>
      <c r="I9" s="49" t="n">
        <f aca="false">I8+IF(C9="Buy",D9,IF(C9="Sell",-D9,0))</f>
        <v>1</v>
      </c>
      <c r="J9" s="43" t="s">
        <v>125</v>
      </c>
      <c r="K9" s="43" t="s">
        <v>126</v>
      </c>
      <c r="L9" s="43" t="s">
        <v>127</v>
      </c>
      <c r="M9" s="43" t="s">
        <v>133</v>
      </c>
      <c r="N9" s="43" t="s">
        <v>134</v>
      </c>
      <c r="O9" s="47" t="s">
        <v>135</v>
      </c>
    </row>
    <row r="10" customFormat="false" ht="19.5" hidden="false" customHeight="true" outlineLevel="0" collapsed="false">
      <c r="A10" s="42" t="n">
        <f aca="false">ROW()-7</f>
        <v>3</v>
      </c>
      <c r="B10" s="32" t="s">
        <v>136</v>
      </c>
      <c r="C10" s="43" t="s">
        <v>123</v>
      </c>
      <c r="D10" s="44" t="n">
        <v>1</v>
      </c>
      <c r="E10" s="23" t="n">
        <v>72000</v>
      </c>
      <c r="F10" s="45" t="n">
        <f aca="false">D10*E10</f>
        <v>72000</v>
      </c>
      <c r="G10" s="43" t="s">
        <v>137</v>
      </c>
      <c r="H10" s="23" t="n">
        <v>72000</v>
      </c>
      <c r="I10" s="46" t="n">
        <f aca="false">I9+IF(C10="Buy",D10,IF(C10="Sell",-D10,0))</f>
        <v>2</v>
      </c>
      <c r="J10" s="43" t="s">
        <v>138</v>
      </c>
      <c r="K10" s="43" t="s">
        <v>126</v>
      </c>
      <c r="L10" s="43" t="s">
        <v>127</v>
      </c>
      <c r="M10" s="43" t="s">
        <v>139</v>
      </c>
      <c r="N10" s="43" t="s">
        <v>140</v>
      </c>
      <c r="O10" s="47" t="s">
        <v>141</v>
      </c>
    </row>
  </sheetData>
  <mergeCells count="4">
    <mergeCell ref="A1:O1"/>
    <mergeCell ref="A2:O2"/>
    <mergeCell ref="A3:O3"/>
    <mergeCell ref="A5:C5"/>
  </mergeCells>
  <dataValidations count="2">
    <dataValidation allowBlank="true" errorStyle="stop" operator="between" showDropDown="false" showErrorMessage="false" showInputMessage="false" sqref="C8:C1007" type="list">
      <formula1>"Buy,Sell,Transfer In,Transfer Out,Impairment"</formula1>
      <formula2>0</formula2>
    </dataValidation>
    <dataValidation allowBlank="true" errorStyle="stop" operator="between" showDropDown="false" showErrorMessage="false" showInputMessage="false" sqref="J8:J1007" type="list">
      <formula1>"A - Accumulation,B - Hold,C - Rebalance Review,D - Strategic Review"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45C00"/>
    <pageSetUpPr fitToPage="false"/>
  </sheetPr>
  <dimension ref="A1:H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3" min="1" style="1" width="14"/>
    <col collapsed="false" customWidth="true" hidden="false" outlineLevel="0" max="4" min="4" style="1" width="18"/>
    <col collapsed="false" customWidth="true" hidden="false" outlineLevel="0" max="6" min="5" style="1" width="16"/>
    <col collapsed="false" customWidth="true" hidden="false" outlineLevel="0" max="7" min="7" style="1" width="18"/>
    <col collapsed="false" customWidth="true" hidden="false" outlineLevel="0" max="8" min="8" style="1" width="20"/>
  </cols>
  <sheetData>
    <row r="1" customFormat="false" ht="25.5" hidden="false" customHeight="true" outlineLevel="0" collapsed="false">
      <c r="A1" s="33" t="s">
        <v>142</v>
      </c>
      <c r="B1" s="33"/>
      <c r="C1" s="33"/>
      <c r="D1" s="33"/>
      <c r="E1" s="33"/>
      <c r="F1" s="33"/>
      <c r="G1" s="33"/>
      <c r="H1" s="33"/>
    </row>
    <row r="2" customFormat="false" ht="3" hidden="false" customHeight="true" outlineLevel="0" collapsed="false">
      <c r="A2" s="5"/>
      <c r="B2" s="5"/>
      <c r="C2" s="5"/>
      <c r="D2" s="5"/>
      <c r="E2" s="5"/>
      <c r="F2" s="5"/>
      <c r="G2" s="5"/>
      <c r="H2" s="5"/>
    </row>
    <row r="3" customFormat="false" ht="18" hidden="false" customHeight="true" outlineLevel="0" collapsed="false">
      <c r="A3" s="50" t="s">
        <v>143</v>
      </c>
      <c r="B3" s="50"/>
      <c r="C3" s="50"/>
      <c r="D3" s="50"/>
      <c r="E3" s="50"/>
      <c r="F3" s="50"/>
      <c r="G3" s="50"/>
      <c r="H3" s="50"/>
    </row>
    <row r="7" customFormat="false" ht="31.5" hidden="false" customHeight="true" outlineLevel="0" collapsed="false">
      <c r="A7" s="40" t="s">
        <v>144</v>
      </c>
      <c r="B7" s="40" t="s">
        <v>145</v>
      </c>
      <c r="C7" s="40" t="s">
        <v>146</v>
      </c>
      <c r="D7" s="40" t="s">
        <v>147</v>
      </c>
      <c r="E7" s="40" t="s">
        <v>148</v>
      </c>
      <c r="F7" s="40" t="s">
        <v>149</v>
      </c>
      <c r="G7" s="40" t="s">
        <v>150</v>
      </c>
      <c r="H7" s="40" t="s">
        <v>151</v>
      </c>
    </row>
    <row r="8" customFormat="false" ht="21.75" hidden="false" customHeight="true" outlineLevel="0" collapsed="false">
      <c r="A8" s="51" t="s">
        <v>152</v>
      </c>
      <c r="B8" s="23" t="n">
        <v>95000</v>
      </c>
      <c r="C8" s="52" t="n">
        <f aca="false">'Transaction Log'!I8</f>
        <v>0.5</v>
      </c>
      <c r="D8" s="45" t="n">
        <f aca="false">IF(AND(B8&gt;0,C8&gt;0),B8*C8,"")</f>
        <v>47500</v>
      </c>
      <c r="E8" s="53" t="str">
        <f aca="false">IF(AND(D8&gt;0,'Config &amp; Thresholds'!C16&gt;0),D8/'Config &amp; Thresholds'!C16,"")</f>
        <v/>
      </c>
      <c r="F8" s="54" t="str">
        <f aca="false">IF(B8="","",IF(B8&lt;'Config &amp; Thresholds'!D23,"A - Accumulation",IF(B8&lt;'Config &amp; Thresholds'!D24,"B - Hold",IF(B8&lt;'Config &amp; Thresholds'!D25,"C - Rebalance Review","D - Strategic Review"))))</f>
        <v>D - Strategic Review</v>
      </c>
      <c r="G8" s="55" t="str">
        <f aca="false">IF(F8="","",IF(F8="A - Accumulation","Execute DCA schedule per B-2",IF(F8="B - Hold","Maintain position; BEOL optimization active",IF(F8="C - Rebalance Review","CFO prepares rebalancing analysis","MANDATORY: Full Board review required"))))</f>
        <v>MANDATORY: Full Board review required</v>
      </c>
      <c r="H8" s="47"/>
    </row>
    <row r="9" customFormat="false" ht="21.75" hidden="false" customHeight="true" outlineLevel="0" collapsed="false">
      <c r="A9" s="51" t="s">
        <v>153</v>
      </c>
      <c r="B9" s="23" t="n">
        <v>88000</v>
      </c>
      <c r="C9" s="56" t="n">
        <f aca="false">'Transaction Log'!I9</f>
        <v>1</v>
      </c>
      <c r="D9" s="48" t="n">
        <f aca="false">IF(AND(B9&gt;0,C9&gt;0),B9*C9,"")</f>
        <v>88000</v>
      </c>
      <c r="E9" s="57" t="str">
        <f aca="false">IF(AND(D9&gt;0,'Config &amp; Thresholds'!C16&gt;0),D9/'Config &amp; Thresholds'!C16,"")</f>
        <v/>
      </c>
      <c r="F9" s="58" t="str">
        <f aca="false">IF(B9="","",IF(B9&lt;'Config &amp; Thresholds'!D23,"A - Accumulation",IF(B9&lt;'Config &amp; Thresholds'!D24,"B - Hold",IF(B9&lt;'Config &amp; Thresholds'!D25,"C - Rebalance Review","D - Strategic Review"))))</f>
        <v>D - Strategic Review</v>
      </c>
      <c r="G9" s="59" t="str">
        <f aca="false">IF(F9="","",IF(F9="A - Accumulation","Execute DCA schedule per B-2",IF(F9="B - Hold","Maintain position; BEOL optimization active",IF(F9="C - Rebalance Review","CFO prepares rebalancing analysis","MANDATORY: Full Board review required"))))</f>
        <v>MANDATORY: Full Board review required</v>
      </c>
      <c r="H9" s="47"/>
    </row>
    <row r="10" customFormat="false" ht="21.75" hidden="false" customHeight="true" outlineLevel="0" collapsed="false">
      <c r="A10" s="51" t="s">
        <v>154</v>
      </c>
      <c r="B10" s="23" t="n">
        <v>72000</v>
      </c>
      <c r="C10" s="52" t="n">
        <f aca="false">'Transaction Log'!I10</f>
        <v>2</v>
      </c>
      <c r="D10" s="45" t="n">
        <f aca="false">IF(AND(B10&gt;0,C10&gt;0),B10*C10,"")</f>
        <v>144000</v>
      </c>
      <c r="E10" s="53" t="str">
        <f aca="false">IF(AND(D10&gt;0,'Config &amp; Thresholds'!C16&gt;0),D10/'Config &amp; Thresholds'!C16,"")</f>
        <v/>
      </c>
      <c r="F10" s="54" t="str">
        <f aca="false">IF(B10="","",IF(B10&lt;'Config &amp; Thresholds'!D23,"A - Accumulation",IF(B10&lt;'Config &amp; Thresholds'!D24,"B - Hold",IF(B10&lt;'Config &amp; Thresholds'!D25,"C - Rebalance Review","D - Strategic Review"))))</f>
        <v>D - Strategic Review</v>
      </c>
      <c r="G10" s="55" t="str">
        <f aca="false">IF(F10="","",IF(F10="A - Accumulation","Execute DCA schedule per B-2",IF(F10="B - Hold","Maintain position; BEOL optimization active",IF(F10="C - Rebalance Review","CFO prepares rebalancing analysis","MANDATORY: Full Board review required"))))</f>
        <v>MANDATORY: Full Board review required</v>
      </c>
      <c r="H10" s="47"/>
    </row>
    <row r="11" customFormat="false" ht="21.75" hidden="false" customHeight="true" outlineLevel="0" collapsed="false">
      <c r="A11" s="51" t="s">
        <v>155</v>
      </c>
      <c r="B11" s="23" t="n">
        <v>110000</v>
      </c>
      <c r="C11" s="56"/>
      <c r="D11" s="48" t="str">
        <f aca="false">IF(AND(B11&gt;0,C11&gt;0),B11*C11,"")</f>
        <v/>
      </c>
      <c r="E11" s="57" t="str">
        <f aca="false">IF(AND(D11&gt;0,'Config &amp; Thresholds'!C16&gt;0),D11/'Config &amp; Thresholds'!C16,"")</f>
        <v/>
      </c>
      <c r="F11" s="58" t="str">
        <f aca="false">IF(B11="","",IF(B11&lt;'Config &amp; Thresholds'!D23,"A - Accumulation",IF(B11&lt;'Config &amp; Thresholds'!D24,"B - Hold",IF(B11&lt;'Config &amp; Thresholds'!D25,"C - Rebalance Review","D - Strategic Review"))))</f>
        <v>D - Strategic Review</v>
      </c>
      <c r="G11" s="59" t="str">
        <f aca="false">IF(F11="","",IF(F11="A - Accumulation","Execute DCA schedule per B-2",IF(F11="B - Hold","Maintain position; BEOL optimization active",IF(F11="C - Rebalance Review","CFO prepares rebalancing analysis","MANDATORY: Full Board review required"))))</f>
        <v>MANDATORY: Full Board review required</v>
      </c>
      <c r="H11" s="47"/>
    </row>
    <row r="12" customFormat="false" ht="21.75" hidden="false" customHeight="true" outlineLevel="0" collapsed="false">
      <c r="A12" s="51" t="s">
        <v>156</v>
      </c>
      <c r="B12" s="23"/>
      <c r="C12" s="52"/>
      <c r="D12" s="45" t="str">
        <f aca="false">IF(AND(B12&gt;0,C12&gt;0),B12*C12,"")</f>
        <v/>
      </c>
      <c r="E12" s="53" t="str">
        <f aca="false">IF(AND(D12&gt;0,'Config &amp; Thresholds'!C16&gt;0),D12/'Config &amp; Thresholds'!C16,"")</f>
        <v/>
      </c>
      <c r="F12" s="54" t="str">
        <f aca="false">IF(B12="","",IF(B12&lt;'Config &amp; Thresholds'!D23,"A - Accumulation",IF(B12&lt;'Config &amp; Thresholds'!D24,"B - Hold",IF(B12&lt;'Config &amp; Thresholds'!D25,"C - Rebalance Review","D - Strategic Review"))))</f>
        <v/>
      </c>
      <c r="G12" s="55" t="str">
        <f aca="false">IF(F12="","",IF(F12="A - Accumulation","Execute DCA schedule per B-2",IF(F12="B - Hold","Maintain position; BEOL optimization active",IF(F12="C - Rebalance Review","CFO prepares rebalancing analysis","MANDATORY: Full Board review required"))))</f>
        <v/>
      </c>
      <c r="H12" s="47"/>
    </row>
    <row r="13" customFormat="false" ht="21.75" hidden="false" customHeight="true" outlineLevel="0" collapsed="false">
      <c r="A13" s="51" t="s">
        <v>157</v>
      </c>
      <c r="B13" s="23"/>
      <c r="C13" s="56"/>
      <c r="D13" s="48" t="str">
        <f aca="false">IF(AND(B13&gt;0,C13&gt;0),B13*C13,"")</f>
        <v/>
      </c>
      <c r="E13" s="57" t="str">
        <f aca="false">IF(AND(D13&gt;0,'Config &amp; Thresholds'!C16&gt;0),D13/'Config &amp; Thresholds'!C16,"")</f>
        <v/>
      </c>
      <c r="F13" s="58" t="str">
        <f aca="false">IF(B13="","",IF(B13&lt;'Config &amp; Thresholds'!D23,"A - Accumulation",IF(B13&lt;'Config &amp; Thresholds'!D24,"B - Hold",IF(B13&lt;'Config &amp; Thresholds'!D25,"C - Rebalance Review","D - Strategic Review"))))</f>
        <v/>
      </c>
      <c r="G13" s="59" t="str">
        <f aca="false">IF(F13="","",IF(F13="A - Accumulation","Execute DCA schedule per B-2",IF(F13="B - Hold","Maintain position; BEOL optimization active",IF(F13="C - Rebalance Review","CFO prepares rebalancing analysis","MANDATORY: Full Board review required"))))</f>
        <v/>
      </c>
      <c r="H13" s="47"/>
    </row>
    <row r="14" customFormat="false" ht="21.75" hidden="false" customHeight="true" outlineLevel="0" collapsed="false">
      <c r="A14" s="51" t="s">
        <v>158</v>
      </c>
      <c r="B14" s="23"/>
      <c r="C14" s="52"/>
      <c r="D14" s="45" t="str">
        <f aca="false">IF(AND(B14&gt;0,C14&gt;0),B14*C14,"")</f>
        <v/>
      </c>
      <c r="E14" s="53" t="str">
        <f aca="false">IF(AND(D14&gt;0,'Config &amp; Thresholds'!C16&gt;0),D14/'Config &amp; Thresholds'!C16,"")</f>
        <v/>
      </c>
      <c r="F14" s="54" t="str">
        <f aca="false">IF(B14="","",IF(B14&lt;'Config &amp; Thresholds'!D23,"A - Accumulation",IF(B14&lt;'Config &amp; Thresholds'!D24,"B - Hold",IF(B14&lt;'Config &amp; Thresholds'!D25,"C - Rebalance Review","D - Strategic Review"))))</f>
        <v/>
      </c>
      <c r="G14" s="55" t="str">
        <f aca="false">IF(F14="","",IF(F14="A - Accumulation","Execute DCA schedule per B-2",IF(F14="B - Hold","Maintain position; BEOL optimization active",IF(F14="C - Rebalance Review","CFO prepares rebalancing analysis","MANDATORY: Full Board review required"))))</f>
        <v/>
      </c>
      <c r="H14" s="47"/>
    </row>
    <row r="15" customFormat="false" ht="21.75" hidden="false" customHeight="true" outlineLevel="0" collapsed="false">
      <c r="A15" s="51" t="s">
        <v>159</v>
      </c>
      <c r="B15" s="23"/>
      <c r="C15" s="56"/>
      <c r="D15" s="48" t="str">
        <f aca="false">IF(AND(B15&gt;0,C15&gt;0),B15*C15,"")</f>
        <v/>
      </c>
      <c r="E15" s="57" t="str">
        <f aca="false">IF(AND(D15&gt;0,'Config &amp; Thresholds'!C16&gt;0),D15/'Config &amp; Thresholds'!C16,"")</f>
        <v/>
      </c>
      <c r="F15" s="58" t="str">
        <f aca="false">IF(B15="","",IF(B15&lt;'Config &amp; Thresholds'!D23,"A - Accumulation",IF(B15&lt;'Config &amp; Thresholds'!D24,"B - Hold",IF(B15&lt;'Config &amp; Thresholds'!D25,"C - Rebalance Review","D - Strategic Review"))))</f>
        <v/>
      </c>
      <c r="G15" s="59" t="str">
        <f aca="false">IF(F15="","",IF(F15="A - Accumulation","Execute DCA schedule per B-2",IF(F15="B - Hold","Maintain position; BEOL optimization active",IF(F15="C - Rebalance Review","CFO prepares rebalancing analysis","MANDATORY: Full Board review required"))))</f>
        <v/>
      </c>
      <c r="H15" s="47"/>
    </row>
  </sheetData>
  <mergeCells count="3">
    <mergeCell ref="A1:H1"/>
    <mergeCell ref="A2:H2"/>
    <mergeCell ref="A3:H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B1A1A"/>
    <pageSetUpPr fitToPage="false"/>
  </sheetPr>
  <dimension ref="A1:H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1" width="12"/>
    <col collapsed="false" customWidth="true" hidden="false" outlineLevel="0" max="7" min="3" style="1" width="16"/>
    <col collapsed="false" customWidth="true" hidden="false" outlineLevel="0" max="8" min="8" style="1" width="22"/>
  </cols>
  <sheetData>
    <row r="1" customFormat="false" ht="25.5" hidden="false" customHeight="true" outlineLevel="0" collapsed="false">
      <c r="A1" s="60" t="s">
        <v>160</v>
      </c>
      <c r="B1" s="60"/>
      <c r="C1" s="60"/>
      <c r="D1" s="60"/>
      <c r="E1" s="60"/>
      <c r="F1" s="60"/>
      <c r="G1" s="60"/>
      <c r="H1" s="60"/>
    </row>
    <row r="2" customFormat="false" ht="3" hidden="false" customHeight="true" outlineLevel="0" collapsed="false">
      <c r="A2" s="5"/>
      <c r="B2" s="5"/>
      <c r="C2" s="5"/>
      <c r="D2" s="5"/>
      <c r="E2" s="5"/>
      <c r="F2" s="5"/>
      <c r="G2" s="5"/>
      <c r="H2" s="5"/>
    </row>
    <row r="3" customFormat="false" ht="18" hidden="false" customHeight="true" outlineLevel="0" collapsed="false">
      <c r="A3" s="61" t="s">
        <v>161</v>
      </c>
      <c r="B3" s="61"/>
      <c r="C3" s="61"/>
      <c r="D3" s="61"/>
      <c r="E3" s="61"/>
      <c r="F3" s="61"/>
      <c r="G3" s="61"/>
      <c r="H3" s="61"/>
    </row>
    <row r="5" customFormat="false" ht="31.5" hidden="false" customHeight="true" outlineLevel="0" collapsed="false">
      <c r="A5" s="40" t="s">
        <v>162</v>
      </c>
      <c r="B5" s="40" t="s">
        <v>163</v>
      </c>
      <c r="C5" s="40" t="s">
        <v>164</v>
      </c>
      <c r="D5" s="40" t="s">
        <v>115</v>
      </c>
      <c r="E5" s="40" t="s">
        <v>165</v>
      </c>
      <c r="F5" s="40" t="s">
        <v>166</v>
      </c>
      <c r="G5" s="40" t="s">
        <v>167</v>
      </c>
      <c r="H5" s="40" t="s">
        <v>168</v>
      </c>
    </row>
    <row r="6" customFormat="false" ht="21.75" hidden="false" customHeight="true" outlineLevel="0" collapsed="false">
      <c r="A6" s="21" t="s">
        <v>124</v>
      </c>
      <c r="B6" s="32" t="s">
        <v>122</v>
      </c>
      <c r="C6" s="44" t="n">
        <v>0.5</v>
      </c>
      <c r="D6" s="23" t="n">
        <v>95000</v>
      </c>
      <c r="E6" s="45" t="n">
        <f aca="false">C6*D6</f>
        <v>47500</v>
      </c>
      <c r="F6" s="23"/>
      <c r="G6" s="45" t="str">
        <f aca="false">IF(F6&gt;0,C6*MIN(D6,F6),"")</f>
        <v/>
      </c>
      <c r="H6" s="54" t="str">
        <f aca="false">IF(F6&gt;0,IF(F6&lt;D6,"YES - RUN B-1 DECISION TREE","No impairment"),"")</f>
        <v/>
      </c>
    </row>
    <row r="7" customFormat="false" ht="21.75" hidden="false" customHeight="true" outlineLevel="0" collapsed="false">
      <c r="A7" s="21" t="s">
        <v>132</v>
      </c>
      <c r="B7" s="32" t="s">
        <v>131</v>
      </c>
      <c r="C7" s="44" t="n">
        <v>0.5</v>
      </c>
      <c r="D7" s="23" t="n">
        <v>88000</v>
      </c>
      <c r="E7" s="48" t="n">
        <f aca="false">C7*D7</f>
        <v>44000</v>
      </c>
      <c r="F7" s="23"/>
      <c r="G7" s="48" t="str">
        <f aca="false">IF(F7&gt;0,C7*MIN(D7,F7),"")</f>
        <v/>
      </c>
      <c r="H7" s="58" t="str">
        <f aca="false">IF(F7&gt;0,IF(F7&lt;D7,"YES - RUN B-1 DECISION TREE","No impairment"),"")</f>
        <v/>
      </c>
    </row>
    <row r="8" customFormat="false" ht="21.75" hidden="false" customHeight="true" outlineLevel="0" collapsed="false">
      <c r="A8" s="21" t="s">
        <v>137</v>
      </c>
      <c r="B8" s="32" t="s">
        <v>136</v>
      </c>
      <c r="C8" s="44" t="n">
        <v>1</v>
      </c>
      <c r="D8" s="23" t="n">
        <v>72000</v>
      </c>
      <c r="E8" s="45" t="n">
        <f aca="false">C8*D8</f>
        <v>72000</v>
      </c>
      <c r="F8" s="23"/>
      <c r="G8" s="45" t="str">
        <f aca="false">IF(F8&gt;0,C8*MIN(D8,F8),"")</f>
        <v/>
      </c>
      <c r="H8" s="54" t="str">
        <f aca="false">IF(F8&gt;0,IF(F8&lt;D8,"YES - RUN B-1 DECISION TREE","No impairment"),"")</f>
        <v/>
      </c>
    </row>
  </sheetData>
  <mergeCells count="3">
    <mergeCell ref="A1:H1"/>
    <mergeCell ref="A2:H2"/>
    <mergeCell ref="A3:H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9A84C"/>
    <pageSetUpPr fitToPage="false"/>
  </sheetPr>
  <dimension ref="B2:E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32"/>
    <col collapsed="false" customWidth="true" hidden="false" outlineLevel="0" max="3" min="3" style="1" width="26"/>
    <col collapsed="false" customWidth="true" hidden="false" outlineLevel="0" max="5" min="4" style="1" width="18"/>
  </cols>
  <sheetData>
    <row r="2" customFormat="false" ht="31.5" hidden="false" customHeight="true" outlineLevel="0" collapsed="false">
      <c r="B2" s="3" t="s">
        <v>169</v>
      </c>
      <c r="C2" s="3"/>
      <c r="D2" s="3"/>
      <c r="E2" s="3"/>
    </row>
    <row r="3" customFormat="false" ht="3.75" hidden="false" customHeight="true" outlineLevel="0" collapsed="false">
      <c r="B3" s="5"/>
      <c r="C3" s="5"/>
      <c r="D3" s="5"/>
      <c r="E3" s="5"/>
    </row>
    <row r="4" customFormat="false" ht="18" hidden="false" customHeight="true" outlineLevel="0" collapsed="false">
      <c r="B4" s="62" t="s">
        <v>170</v>
      </c>
      <c r="C4" s="62"/>
      <c r="D4" s="62"/>
      <c r="E4" s="62"/>
    </row>
    <row r="6" customFormat="false" ht="6" hidden="false" customHeight="true" outlineLevel="0" collapsed="false"/>
    <row r="7" customFormat="false" ht="21.75" hidden="false" customHeight="true" outlineLevel="0" collapsed="false">
      <c r="B7" s="63" t="s">
        <v>171</v>
      </c>
      <c r="C7" s="63"/>
      <c r="D7" s="63"/>
      <c r="E7" s="63"/>
    </row>
    <row r="8" customFormat="false" ht="19.5" hidden="false" customHeight="true" outlineLevel="0" collapsed="false">
      <c r="B8" s="20" t="s">
        <v>172</v>
      </c>
      <c r="C8" s="64" t="n">
        <f aca="false">'Transaction Log'!E5</f>
        <v>2</v>
      </c>
    </row>
    <row r="9" customFormat="false" ht="19.5" hidden="false" customHeight="true" outlineLevel="0" collapsed="false">
      <c r="B9" s="20" t="s">
        <v>173</v>
      </c>
      <c r="C9" s="23" t="s">
        <v>174</v>
      </c>
    </row>
    <row r="10" customFormat="false" ht="19.5" hidden="false" customHeight="true" outlineLevel="0" collapsed="false">
      <c r="B10" s="20" t="s">
        <v>175</v>
      </c>
      <c r="C10" s="25" t="str">
        <f aca="false">IFERROR(C8*C9,"")</f>
        <v/>
      </c>
    </row>
    <row r="11" customFormat="false" ht="19.5" hidden="false" customHeight="true" outlineLevel="0" collapsed="false">
      <c r="B11" s="20" t="s">
        <v>176</v>
      </c>
      <c r="C11" s="65" t="str">
        <f aca="false">IF('Config &amp; Thresholds'!C16&gt;0,C10/'Config &amp; Thresholds'!C16,"")</f>
        <v/>
      </c>
    </row>
    <row r="12" customFormat="false" ht="19.5" hidden="false" customHeight="true" outlineLevel="0" collapsed="false">
      <c r="B12" s="20" t="s">
        <v>177</v>
      </c>
      <c r="C12" s="65" t="n">
        <f aca="false">'Config &amp; Thresholds'!C18</f>
        <v>0.1</v>
      </c>
    </row>
    <row r="13" customFormat="false" ht="19.5" hidden="false" customHeight="true" outlineLevel="0" collapsed="false">
      <c r="B13" s="20" t="s">
        <v>178</v>
      </c>
      <c r="C13" s="65" t="str">
        <f aca="false">IFERROR(C12-C11,"")</f>
        <v/>
      </c>
    </row>
    <row r="15" customFormat="false" ht="6" hidden="false" customHeight="true" outlineLevel="0" collapsed="false"/>
    <row r="16" customFormat="false" ht="21.75" hidden="false" customHeight="true" outlineLevel="0" collapsed="false">
      <c r="B16" s="63" t="s">
        <v>179</v>
      </c>
      <c r="C16" s="63"/>
      <c r="D16" s="63"/>
      <c r="E16" s="63"/>
    </row>
    <row r="17" customFormat="false" ht="19.5" hidden="false" customHeight="true" outlineLevel="0" collapsed="false">
      <c r="B17" s="20" t="s">
        <v>180</v>
      </c>
      <c r="C17" s="66" t="str">
        <f aca="false">IF(C9="","",IF(C9&lt;'Config &amp; Thresholds'!D23,"A - Accumulation",IF(C9&lt;'Config &amp; Thresholds'!D24,"B - Hold",IF(C9&lt;'Config &amp; Thresholds'!D25,"C - Rebalance Review","D - Strategic Review"))))</f>
        <v>D - Strategic Review</v>
      </c>
    </row>
    <row r="18" customFormat="false" ht="19.5" hidden="false" customHeight="true" outlineLevel="0" collapsed="false">
      <c r="B18" s="20" t="s">
        <v>181</v>
      </c>
      <c r="C18" s="66" t="str">
        <f aca="false">IF(C17="","",IF(C17="A - Accumulation","DCA authorized; notify Board monthly",IF(C17="B - Hold","No action required",IF(C17="C - Rebalance Review","CFO to prepare rebalancing recommendation","MANDATORY BOARD REVIEW - No new activity"))))</f>
        <v>MANDATORY BOARD REVIEW - No new activity</v>
      </c>
    </row>
    <row r="19" customFormat="false" ht="19.5" hidden="false" customHeight="true" outlineLevel="0" collapsed="false">
      <c r="B19" s="20" t="s">
        <v>182</v>
      </c>
      <c r="C19" s="21" t="s">
        <v>183</v>
      </c>
    </row>
    <row r="21" customFormat="false" ht="6" hidden="false" customHeight="true" outlineLevel="0" collapsed="false"/>
    <row r="22" customFormat="false" ht="21.75" hidden="false" customHeight="true" outlineLevel="0" collapsed="false">
      <c r="B22" s="63" t="s">
        <v>184</v>
      </c>
      <c r="C22" s="63"/>
      <c r="D22" s="63"/>
      <c r="E22" s="63"/>
    </row>
    <row r="23" customFormat="false" ht="19.5" hidden="false" customHeight="true" outlineLevel="0" collapsed="false">
      <c r="B23" s="20" t="s">
        <v>185</v>
      </c>
      <c r="C23" s="44" t="s">
        <v>186</v>
      </c>
      <c r="D23" s="43" t="s">
        <v>187</v>
      </c>
    </row>
    <row r="24" customFormat="false" ht="19.5" hidden="false" customHeight="true" outlineLevel="0" collapsed="false">
      <c r="B24" s="20" t="s">
        <v>188</v>
      </c>
      <c r="C24" s="44" t="s">
        <v>186</v>
      </c>
      <c r="D24" s="43" t="s">
        <v>187</v>
      </c>
    </row>
    <row r="25" customFormat="false" ht="19.5" hidden="false" customHeight="true" outlineLevel="0" collapsed="false">
      <c r="B25" s="20" t="s">
        <v>189</v>
      </c>
      <c r="C25" s="23" t="s">
        <v>186</v>
      </c>
      <c r="D25" s="43" t="s">
        <v>50</v>
      </c>
    </row>
    <row r="26" customFormat="false" ht="19.5" hidden="false" customHeight="true" outlineLevel="0" collapsed="false">
      <c r="B26" s="20" t="s">
        <v>190</v>
      </c>
      <c r="C26" s="23" t="s">
        <v>186</v>
      </c>
      <c r="D26" s="43" t="s">
        <v>50</v>
      </c>
    </row>
    <row r="27" customFormat="false" ht="19.5" hidden="false" customHeight="true" outlineLevel="0" collapsed="false">
      <c r="B27" s="20" t="s">
        <v>191</v>
      </c>
      <c r="C27" s="23" t="s">
        <v>186</v>
      </c>
      <c r="D27" s="43" t="s">
        <v>50</v>
      </c>
    </row>
    <row r="29" customFormat="false" ht="6" hidden="false" customHeight="true" outlineLevel="0" collapsed="false"/>
    <row r="30" customFormat="false" ht="21.75" hidden="false" customHeight="true" outlineLevel="0" collapsed="false">
      <c r="B30" s="63" t="s">
        <v>192</v>
      </c>
      <c r="C30" s="63"/>
      <c r="D30" s="63"/>
      <c r="E30" s="63"/>
    </row>
    <row r="31" customFormat="false" ht="19.5" hidden="false" customHeight="true" outlineLevel="0" collapsed="false">
      <c r="B31" s="20" t="s">
        <v>193</v>
      </c>
      <c r="C31" s="21" t="s">
        <v>194</v>
      </c>
    </row>
    <row r="32" customFormat="false" ht="19.5" hidden="false" customHeight="true" outlineLevel="0" collapsed="false">
      <c r="B32" s="20" t="s">
        <v>195</v>
      </c>
      <c r="C32" s="21" t="s">
        <v>196</v>
      </c>
    </row>
    <row r="33" customFormat="false" ht="19.5" hidden="false" customHeight="true" outlineLevel="0" collapsed="false">
      <c r="B33" s="20" t="s">
        <v>197</v>
      </c>
      <c r="C33" s="21" t="s">
        <v>198</v>
      </c>
    </row>
    <row r="34" customFormat="false" ht="19.5" hidden="false" customHeight="true" outlineLevel="0" collapsed="false">
      <c r="B34" s="20" t="s">
        <v>199</v>
      </c>
      <c r="C34" s="21" t="s">
        <v>200</v>
      </c>
    </row>
    <row r="36" customFormat="false" ht="6" hidden="false" customHeight="true" outlineLevel="0" collapsed="false"/>
    <row r="37" customFormat="false" ht="21.75" hidden="false" customHeight="true" outlineLevel="0" collapsed="false">
      <c r="B37" s="63" t="s">
        <v>201</v>
      </c>
      <c r="C37" s="63"/>
      <c r="D37" s="63"/>
      <c r="E37" s="63"/>
    </row>
    <row r="38" customFormat="false" ht="24" hidden="false" customHeight="true" outlineLevel="0" collapsed="false">
      <c r="B38" s="20" t="s">
        <v>202</v>
      </c>
      <c r="C38" s="67"/>
      <c r="D38" s="67"/>
      <c r="E38" s="67"/>
    </row>
    <row r="39" customFormat="false" ht="24" hidden="false" customHeight="true" outlineLevel="0" collapsed="false">
      <c r="B39" s="20" t="s">
        <v>203</v>
      </c>
      <c r="C39" s="67"/>
      <c r="D39" s="67"/>
      <c r="E39" s="67"/>
    </row>
    <row r="40" customFormat="false" ht="24" hidden="false" customHeight="true" outlineLevel="0" collapsed="false">
      <c r="B40" s="20" t="s">
        <v>204</v>
      </c>
      <c r="C40" s="67"/>
      <c r="D40" s="67"/>
      <c r="E40" s="67"/>
    </row>
  </sheetData>
  <mergeCells count="11">
    <mergeCell ref="B2:E2"/>
    <mergeCell ref="B3:E3"/>
    <mergeCell ref="B4:E4"/>
    <mergeCell ref="B7:E7"/>
    <mergeCell ref="B16:E16"/>
    <mergeCell ref="B22:E22"/>
    <mergeCell ref="B30:E30"/>
    <mergeCell ref="B37:E37"/>
    <mergeCell ref="C38:E38"/>
    <mergeCell ref="C39:E39"/>
    <mergeCell ref="C40:E4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66666"/>
    <pageSetUpPr fitToPage="false"/>
  </sheetPr>
  <dimension ref="A1:G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4" min="2" style="1" width="14"/>
    <col collapsed="false" customWidth="true" hidden="false" outlineLevel="0" max="5" min="5" style="1" width="20"/>
    <col collapsed="false" customWidth="true" hidden="false" outlineLevel="0" max="6" min="6" style="1" width="30"/>
    <col collapsed="false" customWidth="true" hidden="false" outlineLevel="0" max="7" min="7" style="1" width="28"/>
  </cols>
  <sheetData>
    <row r="1" customFormat="false" ht="25.5" hidden="false" customHeight="true" outlineLevel="0" collapsed="false">
      <c r="A1" s="33" t="s">
        <v>205</v>
      </c>
      <c r="B1" s="33"/>
      <c r="C1" s="33"/>
      <c r="D1" s="33"/>
      <c r="E1" s="33"/>
      <c r="F1" s="33"/>
      <c r="G1" s="33"/>
    </row>
    <row r="3" customFormat="false" ht="27.75" hidden="false" customHeight="true" outlineLevel="0" collapsed="false">
      <c r="A3" s="68" t="s">
        <v>206</v>
      </c>
      <c r="B3" s="68" t="s">
        <v>94</v>
      </c>
      <c r="C3" s="68" t="s">
        <v>92</v>
      </c>
      <c r="D3" s="68" t="s">
        <v>207</v>
      </c>
      <c r="E3" s="68" t="s">
        <v>208</v>
      </c>
      <c r="F3" s="68" t="s">
        <v>209</v>
      </c>
      <c r="G3" s="68" t="s">
        <v>210</v>
      </c>
    </row>
    <row r="4" customFormat="false" ht="21.75" hidden="false" customHeight="true" outlineLevel="0" collapsed="false">
      <c r="A4" s="69" t="s">
        <v>91</v>
      </c>
      <c r="B4" s="69" t="s">
        <v>211</v>
      </c>
      <c r="C4" s="69" t="s">
        <v>211</v>
      </c>
      <c r="D4" s="69" t="s">
        <v>212</v>
      </c>
      <c r="E4" s="69" t="s">
        <v>213</v>
      </c>
      <c r="F4" s="47" t="s">
        <v>214</v>
      </c>
      <c r="G4" s="47" t="s">
        <v>215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2026-03-03T19:18:41Z</dcterms:created>
  <dc:creator>openpyxl</dc:creator>
  <dc:description/>
  <dc:language>en-US</dc:language>
  <cp:lastModifiedBy/>
  <dcterms:modified xsi:type="dcterms:W3CDTF">2026-03-03T19:19:08Z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